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ropbox for Business\Analysis\ValuationModels\"/>
    </mc:Choice>
  </mc:AlternateContent>
  <xr:revisionPtr revIDLastSave="0" documentId="8_{54F298F8-A8EF-40E8-93A0-7BCAFED416AD}" xr6:coauthVersionLast="47" xr6:coauthVersionMax="47" xr10:uidLastSave="{00000000-0000-0000-0000-000000000000}"/>
  <bookViews>
    <workbookView xWindow="780" yWindow="780" windowWidth="24990" windowHeight="15420" xr2:uid="{9D0B4BB0-1B82-49F8-90B8-AB1C863155EA}"/>
  </bookViews>
  <sheets>
    <sheet name="ValuationModel" sheetId="1" r:id="rId1"/>
    <sheet name="AdjustmentComponents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 a="1"/>
  <c r="F11" i="2"/>
  <c r="E14" i="2"/>
  <c r="E12" i="2"/>
  <c r="G27" i="2"/>
  <c r="E26" i="2"/>
  <c r="G11" i="2"/>
  <c r="D12" i="1"/>
  <c r="D10" i="1"/>
  <c r="E8" i="2"/>
  <c r="E18" i="2"/>
  <c r="E3" i="2"/>
  <c r="D18" i="1"/>
  <c r="G14" i="2"/>
  <c r="G12" i="2"/>
  <c r="E11" i="2"/>
  <c r="F12" i="2"/>
  <c r="F27" i="2"/>
  <c r="F26" i="2"/>
  <c r="D19" i="1"/>
  <c r="G26" i="2"/>
  <c r="G6" i="2"/>
  <c r="F4" i="2"/>
  <c r="F6" i="2"/>
  <c r="E4" i="2"/>
  <c r="G3" i="2"/>
  <c r="E19" i="2"/>
  <c r="F19" i="2"/>
  <c r="G19" i="2"/>
  <c r="F14" i="2"/>
  <c r="F8" i="2"/>
  <c r="E6" i="2"/>
  <c r="G4" i="2"/>
  <c r="E27" i="2"/>
  <c r="F3" i="2"/>
  <c r="G18" i="2"/>
  <c r="G8" i="2"/>
  <c r="F18" i="2"/>
  <c r="E19" i="1"/>
  <c r="I18" i="1"/>
  <c r="G12" i="1"/>
  <c r="G18" i="1"/>
  <c r="I7" i="1"/>
  <c r="H12" i="1"/>
  <c r="F19" i="1"/>
  <c r="E12" i="1"/>
  <c r="E18" i="1"/>
  <c r="G10" i="1"/>
  <c r="E10" i="1"/>
  <c r="F10" i="1"/>
  <c r="I10" i="1"/>
  <c r="I5" i="1"/>
  <c r="F18" i="1"/>
  <c r="F12" i="1"/>
  <c r="I12" i="1"/>
  <c r="E29" i="1"/>
  <c r="H10" i="1"/>
  <c r="F29" i="1"/>
  <c r="I4" i="1"/>
  <c r="I6" i="1"/>
  <c r="I8" i="1"/>
  <c r="H18" i="1"/>
  <c r="B2" i="1" l="1"/>
  <c r="I9" i="1"/>
  <c r="E25" i="1"/>
  <c r="D25" i="1"/>
  <c r="F25" i="1"/>
  <c r="E5" i="2"/>
  <c r="E25" i="2" s="1"/>
  <c r="E30" i="2" s="1"/>
  <c r="G5" i="2"/>
  <c r="F20" i="1" s="1"/>
  <c r="F5" i="2"/>
  <c r="F25" i="2" s="1"/>
  <c r="F13" i="2"/>
  <c r="D6" i="1"/>
  <c r="G13" i="2"/>
  <c r="D7" i="1"/>
  <c r="D4" i="1"/>
  <c r="D5" i="1"/>
  <c r="D8" i="1"/>
  <c r="E13" i="2"/>
  <c r="F6" i="1"/>
  <c r="E7" i="1"/>
  <c r="F4" i="1"/>
  <c r="E5" i="1"/>
  <c r="F7" i="1"/>
  <c r="G4" i="1"/>
  <c r="F5" i="1"/>
  <c r="E6" i="1"/>
  <c r="G6" i="1"/>
  <c r="G5" i="1"/>
  <c r="H8" i="1"/>
  <c r="F8" i="1"/>
  <c r="H6" i="1"/>
  <c r="H5" i="1"/>
  <c r="G8" i="1"/>
  <c r="G7" i="1"/>
  <c r="E8" i="1"/>
  <c r="E4" i="1"/>
  <c r="H4" i="1"/>
  <c r="H7" i="1"/>
  <c r="D26" i="1" l="1"/>
  <c r="E23" i="1"/>
  <c r="F21" i="1"/>
  <c r="G25" i="2"/>
  <c r="G30" i="2" s="1"/>
  <c r="F26" i="1" s="1"/>
  <c r="F30" i="2"/>
  <c r="E26" i="1" s="1"/>
  <c r="F16" i="2"/>
  <c r="E14" i="1" s="1"/>
  <c r="G16" i="2"/>
  <c r="G23" i="2" s="1"/>
  <c r="E16" i="2"/>
  <c r="D20" i="1"/>
  <c r="D21" i="1" s="1"/>
  <c r="E20" i="1"/>
  <c r="E21" i="1" s="1"/>
  <c r="F14" i="1"/>
  <c r="H9" i="1"/>
  <c r="G9" i="1"/>
  <c r="E9" i="1"/>
  <c r="F9" i="1"/>
  <c r="D9" i="1"/>
  <c r="E28" i="1" l="1"/>
  <c r="E30" i="1" s="1"/>
  <c r="D14" i="1"/>
  <c r="E23" i="2"/>
  <c r="E32" i="2" s="1"/>
  <c r="G32" i="2"/>
  <c r="F23" i="2"/>
  <c r="F32" i="2" s="1"/>
  <c r="F23" i="1"/>
  <c r="F28" i="1" s="1"/>
  <c r="F30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<sst xmlns="http://schemas.openxmlformats.org/spreadsheetml/2006/main" count="50" uniqueCount="42">
  <si>
    <t>Revenue</t>
  </si>
  <si>
    <t>CostofRevenue</t>
  </si>
  <si>
    <t>SGAExpense</t>
  </si>
  <si>
    <t>ResearchAndDevelopment</t>
  </si>
  <si>
    <t>IncomeTaxesPaid</t>
  </si>
  <si>
    <t>NOPAT</t>
  </si>
  <si>
    <t>Q1</t>
  </si>
  <si>
    <t>Y</t>
  </si>
  <si>
    <t>Q2</t>
  </si>
  <si>
    <t>DefinedBenefitPlanBenefitObligation</t>
  </si>
  <si>
    <t>DefinedBenefitPlanFairValueOfPlanAssets</t>
  </si>
  <si>
    <t>Assets</t>
  </si>
  <si>
    <t>PrepaidPensionCost</t>
  </si>
  <si>
    <t>Operating Assets</t>
  </si>
  <si>
    <t>ShortTermInvestments</t>
  </si>
  <si>
    <t>LongTermInvestments</t>
  </si>
  <si>
    <t>TotalInvestments</t>
  </si>
  <si>
    <t>Cash</t>
  </si>
  <si>
    <t>NonOperating Investments</t>
  </si>
  <si>
    <t>NetDebt</t>
  </si>
  <si>
    <t>DepreciationAmortization</t>
  </si>
  <si>
    <t>DefinedBenefitPlanInterestCost</t>
  </si>
  <si>
    <t>NET OPEB</t>
  </si>
  <si>
    <t>OperatingExpenses</t>
  </si>
  <si>
    <t>Operating Lease Cost</t>
  </si>
  <si>
    <t>ADJ_OperatingExpenses</t>
  </si>
  <si>
    <t>Adj NOPAT</t>
  </si>
  <si>
    <t>Earnings Distortion</t>
  </si>
  <si>
    <t>Goodwill</t>
  </si>
  <si>
    <t>StockholdersEquity</t>
  </si>
  <si>
    <t>Adjusted Stockholders Equity</t>
  </si>
  <si>
    <t>TotalDebt</t>
  </si>
  <si>
    <t>NoncontrollingInterestNetIncome</t>
  </si>
  <si>
    <t>Net Operating Assets</t>
  </si>
  <si>
    <t>Adj Net Income</t>
  </si>
  <si>
    <t>NetIncome</t>
  </si>
  <si>
    <t>Adjusted ROE</t>
  </si>
  <si>
    <t>ROE</t>
  </si>
  <si>
    <t>Profitability Delta</t>
  </si>
  <si>
    <t>q3</t>
  </si>
  <si>
    <t>Ticker Below</t>
  </si>
  <si>
    <t>JNJ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</si>
</sst>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[$$-409]#,##0_);[Red]\([$$-409]#,##0\)"/>
    <numFmt numFmtId="165" formatCode="[$$-409]#,##0.00_);[Red]\([$$-409]#,##0.00\)"/>
    <numFmt numFmtId="166" formatCode="0.0%"/>
    <numFmt numFmtId="168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164" fontId="0" fillId="0" borderId="0" xfId="0" applyNumberFormat="1"/>
    <xf numFmtId="44" fontId="0" fillId="0" borderId="0" xfId="1" applyFont="1"/>
    <xf numFmtId="164" fontId="2" fillId="0" borderId="0" xfId="0" applyNumberFormat="1" applyFont="1"/>
    <xf numFmtId="165" fontId="0" fillId="0" borderId="0" xfId="0" applyNumberFormat="1"/>
    <xf numFmtId="9" fontId="0" fillId="0" borderId="0" xfId="2" applyNumberFormat="1" applyFont="1"/>
    <xf numFmtId="10" fontId="0" fillId="0" borderId="0" xfId="2" applyNumberFormat="1" applyFont="1"/>
    <xf numFmtId="10" fontId="0" fillId="0" borderId="0" xfId="0" applyNumberFormat="1"/>
    <xf numFmtId="166" fontId="0" fillId="0" borderId="0" xfId="0" applyNumberFormat="1"/>
    <xf numFmtId="164" fontId="0" fillId="0" borderId="0" xfId="0" applyNumberFormat="1" applyFont="1"/>
    <xf numFmtId="164" fontId="0" fillId="2" borderId="0" xfId="0" applyNumberFormat="1" applyFill="1"/>
    <xf numFmtId="44" fontId="0" fillId="0" borderId="0" xfId="1" applyNumberFormat="1" applyFont="1"/>
    <xf numFmtId="0" fontId="0" fillId="0" borderId="0" xfId="0" applyNumberFormat="1"/>
    <xf numFmtId="168" fontId="0" fillId="0" borderId="0" xfId="1" applyNumberFormat="1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ValuationModel!$B$2</c:f>
          <c:strCache>
            <c:ptCount val="1"/>
            <c:pt idx="0">
              <c:v>Johnson &amp; Johnson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ValuationModel!$C$28</c:f>
              <c:strCache>
                <c:ptCount val="1"/>
                <c:pt idx="0">
                  <c:v>Adjusted ROE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ValuationModel!$D$27:$F$27</c:f>
              <c:numCache>
                <c:formatCode>General</c:formatCode>
                <c:ptCount val="3"/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ValuationModel!$D$28:$F$28</c:f>
              <c:numCache>
                <c:formatCode>0%</c:formatCode>
                <c:ptCount val="3"/>
                <c:pt idx="1">
                  <c:v>0.44202015214405849</c:v>
                </c:pt>
                <c:pt idx="2">
                  <c:v>0.42082991493587807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C6-44EF-B9C5-3F4D5BB99FDC}"/>
            </c:ext>
          </c:extLst>
        </c:ser>
        <c:ser>
          <c:idx val="1"/>
          <c:order val="1"/>
          <c:tx>
            <c:strRef>
              <c:f>ValuationModel!$C$29</c:f>
              <c:strCache>
                <c:ptCount val="1"/>
                <c:pt idx="0">
                  <c:v>ROE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ValuationModel!$D$27:$F$27</c:f>
              <c:numCache>
                <c:formatCode>General</c:formatCode>
                <c:ptCount val="3"/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ValuationModel!$D$29:$F$29</c:f>
              <c:numCache>
                <c:formatCode>0.00%</c:formatCode>
                <c:ptCount val="3"/>
                <c:pt idx="1">
                  <c:v>0.25362499999999999</c:v>
                </c:pt>
                <c:pt idx="2">
                  <c:v>0.23974100000000001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C6-44EF-B9C5-3F4D5BB99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22607864"/>
        <c:axId val="722608848"/>
      </c:barChart>
      <c:catAx>
        <c:axId val="722607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608848"/>
        <c:crosses val="autoZero"/>
        <c:auto val="1"/>
        <c:lblAlgn val="ctr"/>
        <c:lblOffset val="100"/>
        <c:noMultiLvlLbl val="0"/>
      </c:catAx>
      <c:valAx>
        <c:axId val="72260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607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381000</xdr:colOff>
      <xdr:row>21</xdr:row>
      <xdr:rowOff>57150</xdr:rowOff>
    </xdr:from>
    <xdr:to>
      <xdr:col>8</xdr:col>
      <xdr:colOff>1504950</xdr:colOff>
      <xdr:row>35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4D3FD-3717-4311-82FB-056EB0838DDF}">
  <dimension ref="A1:K30"/>
  <sheetViews>
    <sheetView tabSelected="1" topLeftCell="B1" zoomScaleNormal="100" workbookViewId="0">
      <selection activeCell="G4" sqref="G4"/>
    </sheetView>
  </sheetViews>
  <sheetFormatPr defaultRowHeight="15" x14ac:dyDescent="0.25"/>
  <cols>
    <col min="2" max="2" width="24.140625" customWidth="1"/>
    <col min="3" max="3" width="33.140625" customWidth="1"/>
    <col min="4" max="4" width="23.140625" customWidth="1"/>
    <col min="5" max="5" width="23.42578125" customWidth="1"/>
    <col min="6" max="6" width="21.42578125" customWidth="1"/>
    <col min="7" max="7" width="25.42578125" customWidth="1"/>
    <col min="8" max="8" width="26.28515625" customWidth="1"/>
    <col min="9" max="9" width="24.140625" customWidth="1"/>
    <col min="10" max="10" width="27.140625" customWidth="1"/>
  </cols>
  <sheetData>
    <row r="1" spans="1:11" x14ac:dyDescent="0.25">
      <c r="A1" t="s">
        <v>40</v>
      </c>
    </row>
    <row r="2" spans="1:11" x14ac:dyDescent="0.25">
      <c r="A2" s="10" t="s">
        <v>41</v>
      </c>
      <c r="B2" s="1" t="str" cm="1">
        <f t="array" ref="B2">_xll.CalcbenchData("entity_name", A2, 2020, 0)</f>
        <v>Johnson &amp; Johnson</v>
      </c>
      <c r="C2" s="1"/>
      <c r="D2" s="1" t="s">
        <v>7</v>
      </c>
      <c r="E2" s="1" t="s">
        <v>7</v>
      </c>
      <c r="F2" s="1" t="s">
        <v>7</v>
      </c>
      <c r="G2" s="1" t="s">
        <v>6</v>
      </c>
      <c r="H2" t="s">
        <v>8</v>
      </c>
      <c r="I2" t="s">
        <v>39</v>
      </c>
    </row>
    <row r="3" spans="1:11" x14ac:dyDescent="0.25">
      <c r="A3" s="9"/>
      <c r="B3" s="1"/>
      <c r="C3" s="1"/>
      <c r="D3" s="12">
        <v>2018</v>
      </c>
      <c r="E3" s="12">
        <v>2019</v>
      </c>
      <c r="F3" s="12">
        <v>2020</v>
      </c>
      <c r="G3" s="12">
        <v>2021</v>
      </c>
      <c r="H3" s="12">
        <v>2021</v>
      </c>
      <c r="I3" s="12">
        <v>2021</v>
      </c>
    </row>
    <row r="4" spans="1:11" x14ac:dyDescent="0.25">
      <c r="A4" s="1"/>
      <c r="C4" t="s">
        <v>0</v>
      </c>
      <c r="D4" s="1">
        <f>IF(ISNA(_xll.CalcbenchData($C4,$A$2,D$3,D$2)),0,_xll.CalcbenchData($C4,$A$2,D$3,D$2))</f>
        <v>81581000000</v>
      </c>
      <c r="E4" s="1">
        <f>IF(ISNA(_xll.CalcbenchData($C4,$A$2,E$3,E$2)),0,_xll.CalcbenchData($C4,$A$2,E$3,E$2))</f>
        <v>82059000000</v>
      </c>
      <c r="F4" s="1">
        <f>IF(ISNA(_xll.CalcbenchData($C4,$A$2,F$3,F$2)),0,_xll.CalcbenchData($C4,$A$2,F$3,F$2))</f>
        <v>82584000000</v>
      </c>
      <c r="G4" s="1">
        <f>IF(ISNA(_xll.CalcbenchData($C4,$A$2,G$3,G$2)),0,_xll.CalcbenchData($C4,$A$2,G$3,G$2))</f>
        <v>22321000000</v>
      </c>
      <c r="H4" s="1">
        <f>IF(ISNA(_xll.CalcbenchData($C4,$A$2,H$3,H$2)),0,_xll.CalcbenchData($C4,$A$2,H$3,H$2))</f>
        <v>23312000000</v>
      </c>
      <c r="I4" s="1">
        <f>IF(ISNA(_xll.CalcbenchData($C4,$A$2,I$3,I$2)),0,_xll.CalcbenchData($C4,$A$2,I$3,I$2))</f>
        <v>0</v>
      </c>
    </row>
    <row r="5" spans="1:11" x14ac:dyDescent="0.25">
      <c r="A5" s="1"/>
      <c r="B5" s="1"/>
      <c r="C5" s="1" t="s">
        <v>1</v>
      </c>
      <c r="D5" s="1">
        <f>IF(ISNA(_xll.CalcbenchData($C5,$A$2,D$3,D$2)),0,_xll.CalcbenchData($C5,$A$2,D$3,D$2))</f>
        <v>27091000000</v>
      </c>
      <c r="E5" s="1">
        <f>IF(ISNA(_xll.CalcbenchData($C5,$A$2,E$3,E$2)),0,_xll.CalcbenchData($C5,$A$2,E$3,E$2))</f>
        <v>27556000000</v>
      </c>
      <c r="F5" s="1">
        <f>IF(ISNA(_xll.CalcbenchData($C5,$A$2,F$3,F$2)),0,_xll.CalcbenchData($C5,$A$2,F$3,F$2))</f>
        <v>28427000000</v>
      </c>
      <c r="G5" s="1">
        <f>IF(ISNA(_xll.CalcbenchData($C5,$A$2,G$3,G$2)),0,_xll.CalcbenchData($C5,$A$2,G$3,G$2))</f>
        <v>7063000000</v>
      </c>
      <c r="H5" s="1">
        <f>IF(ISNA(_xll.CalcbenchData($C5,$A$2,H$3,H$2)),0,_xll.CalcbenchData($C5,$A$2,H$3,H$2))</f>
        <v>7587000000</v>
      </c>
      <c r="I5" s="1">
        <f>IF(ISNA(_xll.CalcbenchData($C5,$A$2,I$3,I$2)),0,_xll.CalcbenchData($C5,$A$2,I$3,I$2))</f>
        <v>0</v>
      </c>
    </row>
    <row r="6" spans="1:11" x14ac:dyDescent="0.25">
      <c r="A6" s="1"/>
      <c r="B6" s="1"/>
      <c r="C6" s="1" t="s">
        <v>2</v>
      </c>
      <c r="D6" s="1">
        <f>IF(ISNA(_xll.CalcbenchData($C6,$A$2,D$3,D$2)),0,_xll.CalcbenchData($C6,$A$2,D$3,D$2))</f>
        <v>22540000000</v>
      </c>
      <c r="E6" s="1">
        <f>IF(ISNA(_xll.CalcbenchData($C6,$A$2,E$3,E$2)),0,_xll.CalcbenchData($C6,$A$2,E$3,E$2))</f>
        <v>22178000000</v>
      </c>
      <c r="F6" s="1">
        <f>IF(ISNA(_xll.CalcbenchData($C6,$A$2,F$3,F$2)),0,_xll.CalcbenchData($C6,$A$2,F$3,F$2))</f>
        <v>22084000000</v>
      </c>
      <c r="G6" s="1">
        <f>IF(ISNA(_xll.CalcbenchData($C6,$A$2,G$3,G$2)),0,_xll.CalcbenchData($C6,$A$2,G$3,G$2))</f>
        <v>5432000000</v>
      </c>
      <c r="H6" s="1">
        <f>IF(ISNA(_xll.CalcbenchData($C6,$A$2,H$3,H$2)),0,_xll.CalcbenchData($C6,$A$2,H$3,H$2))</f>
        <v>6073000000</v>
      </c>
      <c r="I6" s="1">
        <f>IF(ISNA(_xll.CalcbenchData($C6,$A$2,I$3,I$2)),0,_xll.CalcbenchData($C6,$A$2,I$3,I$2))</f>
        <v>0</v>
      </c>
    </row>
    <row r="7" spans="1:11" x14ac:dyDescent="0.25">
      <c r="A7" s="1"/>
      <c r="B7" s="1"/>
      <c r="C7" s="1" t="s">
        <v>3</v>
      </c>
      <c r="D7" s="1">
        <f>IF(ISNA(_xll.CalcbenchData($C7,$A$2,D$3,D$2)),0,_xll.CalcbenchData($C7,$A$2,D$3,D$2))</f>
        <v>11901000000</v>
      </c>
      <c r="E7" s="1">
        <f>IF(ISNA(_xll.CalcbenchData($C7,$A$2,E$3,E$2)),0,_xll.CalcbenchData($C7,$A$2,E$3,E$2))</f>
        <v>12245000000</v>
      </c>
      <c r="F7" s="1">
        <f>IF(ISNA(_xll.CalcbenchData($C7,$A$2,F$3,F$2)),0,_xll.CalcbenchData($C7,$A$2,F$3,F$2))</f>
        <v>12340000000</v>
      </c>
      <c r="G7" s="1">
        <f>IF(ISNA(_xll.CalcbenchData($C7,$A$2,G$3,G$2)),0,_xll.CalcbenchData($C7,$A$2,G$3,G$2))</f>
        <v>3178000000</v>
      </c>
      <c r="H7" s="1">
        <f>IF(ISNA(_xll.CalcbenchData($C7,$A$2,H$3,H$2)),0,_xll.CalcbenchData($C7,$A$2,H$3,H$2))</f>
        <v>3394000000</v>
      </c>
      <c r="I7" s="1">
        <f>IF(ISNA(_xll.CalcbenchData($C7,$A$2,I$3,I$2)),0,_xll.CalcbenchData($C7,$A$2,I$3,I$2))</f>
        <v>0</v>
      </c>
    </row>
    <row r="8" spans="1:11" x14ac:dyDescent="0.25">
      <c r="A8" s="1"/>
      <c r="B8" s="1"/>
      <c r="C8" s="1" t="s">
        <v>4</v>
      </c>
      <c r="D8" s="1">
        <f>IF(ISNA(_xll.CalcbenchData($C8,$A$2,D$3,D$2)),0,_xll.CalcbenchData($C8,$A$2,D$3,D$2))</f>
        <v>4570000000</v>
      </c>
      <c r="E8" s="1">
        <f>IF(ISNA(_xll.CalcbenchData($C8,$A$2,E$3,E$2)),0,_xll.CalcbenchData($C8,$A$2,E$3,E$2))</f>
        <v>4191000000</v>
      </c>
      <c r="F8" s="1">
        <f>IF(ISNA(_xll.CalcbenchData($C8,$A$2,F$3,F$2)),0,_xll.CalcbenchData($C8,$A$2,F$3,F$2))</f>
        <v>4619000000</v>
      </c>
      <c r="G8" s="1">
        <f>IF(ISNA(_xll.CalcbenchData($C8,$A$2,G$3,G$2)),0,_xll.CalcbenchData($C8,$A$2,G$3,G$2))</f>
        <v>0</v>
      </c>
      <c r="H8" s="1">
        <f>IF(ISNA(_xll.CalcbenchData($C8,$A$2,H$3,H$2)),0,_xll.CalcbenchData($C8,$A$2,H$3,H$2))</f>
        <v>0</v>
      </c>
      <c r="I8" s="1">
        <f>IF(ISNA(_xll.CalcbenchData($C8,$A$2,I$3,I$2)),0,_xll.CalcbenchData($C8,$A$2,I$3,I$2))</f>
        <v>0</v>
      </c>
      <c r="J8" s="1"/>
      <c r="K8" s="1"/>
    </row>
    <row r="9" spans="1:11" x14ac:dyDescent="0.25">
      <c r="A9" s="1"/>
      <c r="B9" s="1"/>
      <c r="C9" s="1" t="s">
        <v>5</v>
      </c>
      <c r="D9" s="13">
        <f t="shared" ref="D9:I9" si="0">D4-SUM(D5:D8)</f>
        <v>15479000000</v>
      </c>
      <c r="E9" s="13">
        <f t="shared" si="0"/>
        <v>15889000000</v>
      </c>
      <c r="F9" s="13">
        <f t="shared" si="0"/>
        <v>15114000000</v>
      </c>
      <c r="G9" s="13">
        <f t="shared" si="0"/>
        <v>6648000000</v>
      </c>
      <c r="H9" s="13">
        <f t="shared" si="0"/>
        <v>6258000000</v>
      </c>
      <c r="I9" s="2">
        <f t="shared" si="0"/>
        <v>0</v>
      </c>
    </row>
    <row r="10" spans="1:11" x14ac:dyDescent="0.25">
      <c r="A10" s="1"/>
      <c r="B10" s="1"/>
      <c r="C10" s="1" t="s">
        <v>35</v>
      </c>
      <c r="D10" s="1">
        <f>IF(ISNA(_xll.CalcbenchData($C10,$A$2,D$3,D$2)),0,_xll.CalcbenchData($C10,$A$2,D$3,D$2))</f>
        <v>15297000000</v>
      </c>
      <c r="E10" s="1">
        <f>IF(ISNA(_xll.CalcbenchData($C10,$A$2,E$3,E$2)),0,_xll.CalcbenchData($C10,$A$2,E$3,E$2))</f>
        <v>15119000000</v>
      </c>
      <c r="F10" s="1">
        <f>IF(ISNA(_xll.CalcbenchData($C10,$A$2,F$3,F$2)),0,_xll.CalcbenchData($C10,$A$2,F$3,F$2))</f>
        <v>14714000000</v>
      </c>
      <c r="G10" s="1">
        <f>IF(ISNA(_xll.CalcbenchData($C10,$A$2,G$3,G$2)),0,_xll.CalcbenchData($C10,$A$2,G$3,G$2))</f>
        <v>6197000000</v>
      </c>
      <c r="H10" s="1">
        <f>IF(ISNA(_xll.CalcbenchData($C10,$A$2,H$3,H$2)),0,_xll.CalcbenchData($C10,$A$2,H$3,H$2))</f>
        <v>6278000000</v>
      </c>
      <c r="I10" s="1">
        <f>IF(ISNA(_xll.CalcbenchData($C10,$A$2,I$3,I$2)),0,_xll.CalcbenchData($C10,$A$2,I$3,I$2))</f>
        <v>0</v>
      </c>
    </row>
    <row r="11" spans="1:11" x14ac:dyDescent="0.25">
      <c r="A11" s="1"/>
      <c r="B11" s="1"/>
      <c r="C11" s="1"/>
      <c r="D11" s="1"/>
      <c r="E11" s="1"/>
      <c r="F11" s="1"/>
      <c r="G11" s="1"/>
    </row>
    <row r="12" spans="1:11" x14ac:dyDescent="0.25">
      <c r="A12" s="1"/>
      <c r="B12" s="1"/>
      <c r="C12" s="1" t="s">
        <v>11</v>
      </c>
      <c r="D12" s="1">
        <f>IF(ISNA(_xll.CalcbenchData($C12,$A$2,D$3,D$2)),0,_xll.CalcbenchData($C12,$A$2,D$3,D$2))</f>
        <v>152954000000</v>
      </c>
      <c r="E12" s="1">
        <f>IF(ISNA(_xll.CalcbenchData($C12,$A$2,E$3,E$2)),0,_xll.CalcbenchData($C12,$A$2,E$3,E$2))</f>
        <v>157728000000</v>
      </c>
      <c r="F12" s="1">
        <f>IF(ISNA(_xll.CalcbenchData($C12,$A$2,F$3,F$2)),0,_xll.CalcbenchData($C12,$A$2,F$3,F$2))</f>
        <v>174894000000</v>
      </c>
      <c r="G12" s="1">
        <f>IF(ISNA(_xll.CalcbenchData($C12,$A$2,G$3,G$2)),0,_xll.CalcbenchData($C12,$A$2,G$3,G$2))</f>
        <v>172557000000</v>
      </c>
      <c r="H12" s="1">
        <f>IF(ISNA(_xll.CalcbenchData($C12,$A$2,H$3,H$2)),0,_xll.CalcbenchData($C12,$A$2,H$3,H$2))</f>
        <v>176440000000</v>
      </c>
      <c r="I12" s="1">
        <f>IF(ISNA(_xll.CalcbenchData($C12,$A$2,I$3,I$2)),0,_xll.CalcbenchData($C12,$A$2,I$3,I$2))</f>
        <v>0</v>
      </c>
    </row>
    <row r="13" spans="1:11" x14ac:dyDescent="0.25">
      <c r="A13" s="1"/>
      <c r="B13" s="1"/>
      <c r="C13" s="1"/>
      <c r="D13" s="1"/>
      <c r="E13" s="1"/>
      <c r="F13" s="1"/>
      <c r="G13" s="1"/>
    </row>
    <row r="14" spans="1:11" x14ac:dyDescent="0.25">
      <c r="C14" t="s">
        <v>13</v>
      </c>
      <c r="D14" s="1">
        <f>D12-AdjustmentComponents!E16-AdjustmentComponents!E5</f>
        <v>142419000000</v>
      </c>
      <c r="E14" s="1">
        <f>E12-AdjustmentComponents!F16-AdjustmentComponents!F5</f>
        <v>148389000000</v>
      </c>
      <c r="F14" s="1">
        <f>F12-AdjustmentComponents!G16-AdjustmentComponents!G5</f>
        <v>159752000000</v>
      </c>
      <c r="G14" s="1"/>
    </row>
    <row r="15" spans="1:11" x14ac:dyDescent="0.25">
      <c r="C15" t="s">
        <v>19</v>
      </c>
    </row>
    <row r="17" spans="1:9" x14ac:dyDescent="0.25">
      <c r="A17" s="1"/>
      <c r="B17" s="1"/>
      <c r="C17" s="1"/>
    </row>
    <row r="18" spans="1:9" x14ac:dyDescent="0.25">
      <c r="A18" s="1"/>
      <c r="B18" s="1"/>
      <c r="C18" s="1" t="s">
        <v>20</v>
      </c>
      <c r="D18" s="1">
        <f>IF(ISNA(_xll.CalcbenchData($C18,$A$2,D$3,D$2)),0,_xll.CalcbenchData($C18,$A$2,D$3,D$2))</f>
        <v>6929000000</v>
      </c>
      <c r="E18" s="1">
        <f>IF(ISNA(_xll.CalcbenchData($C18,$A$2,E$3,E$2)),0,_xll.CalcbenchData($C18,$A$2,E$3,E$2))</f>
        <v>7009000000</v>
      </c>
      <c r="F18" s="1">
        <f>IF(ISNA(_xll.CalcbenchData($C18,$A$2,F$3,F$2)),0,_xll.CalcbenchData($C18,$A$2,F$3,F$2))</f>
        <v>7231000000</v>
      </c>
      <c r="G18" s="1">
        <f>IF(ISNA(_xll.CalcbenchData($C18,$A$2,G$3,G$2)),0,_xll.CalcbenchData($C18,$A$2,G$3,G$2))</f>
        <v>1894000000</v>
      </c>
      <c r="H18" s="1">
        <f>IF(ISNA(_xll.CalcbenchData($C18,$A$2,H$3,H$2)),0,_xll.CalcbenchData($C18,$A$2,H$3,H$2))</f>
        <v>1839000000</v>
      </c>
      <c r="I18" s="1">
        <f>IF(ISNA(_xll.CalcbenchData($C18,$A$2,I$3,I$2)),0,_xll.CalcbenchData($C18,$A$2,I$3,I$2))</f>
        <v>0</v>
      </c>
    </row>
    <row r="19" spans="1:9" x14ac:dyDescent="0.25">
      <c r="C19" t="s">
        <v>23</v>
      </c>
      <c r="D19" s="1">
        <f>IF(ISNA(_xll.CalcbenchData($C19,$A$2,D$3,D$2)),0,_xll.CalcbenchData($C19,$A$2,D$3,D$2))</f>
        <v>34692000000</v>
      </c>
      <c r="E19" s="1">
        <f>IF(ISNA(_xll.CalcbenchData($C19,$A$2,E$3,E$2)),0,_xll.CalcbenchData($C19,$A$2,E$3,E$2))</f>
        <v>34689000000</v>
      </c>
      <c r="F19" s="1">
        <f>IF(ISNA(_xll.CalcbenchData($C19,$A$2,F$3,F$2)),0,_xll.CalcbenchData($C19,$A$2,F$3,F$2))</f>
        <v>34671000000</v>
      </c>
      <c r="G19" s="1"/>
    </row>
    <row r="20" spans="1:9" x14ac:dyDescent="0.25">
      <c r="C20" t="s">
        <v>25</v>
      </c>
      <c r="D20" s="2">
        <f>AdjustmentComponents!E6+(AdjustmentComponents!E5*-1*0.02)+D19+(IF(AdjustmentComponents!E5&lt;0,-1*AdjustmentComponents!E5,AdjustmentComponents!E5)+AdjustmentComponents!E18)</f>
        <v>45471040000</v>
      </c>
      <c r="E20" s="2">
        <f>AdjustmentComponents!F6+(AdjustmentComponents!F5*-1*0.02)+E19+(IF(AdjustmentComponents!F5&lt;0,-1*AdjustmentComponents!F5,AdjustmentComponents!F5)+AdjustmentComponents!F18)</f>
        <v>46416960000</v>
      </c>
      <c r="F20" s="2">
        <f>AdjustmentComponents!G6+(AdjustmentComponents!G5*-1*0.02)+F19+(IF(AdjustmentComponents!G5&lt;0,-1*AdjustmentComponents!G5,AdjustmentComponents!G5)+AdjustmentComponents!G18)</f>
        <v>46302860000</v>
      </c>
    </row>
    <row r="21" spans="1:9" x14ac:dyDescent="0.25">
      <c r="C21" t="s">
        <v>26</v>
      </c>
      <c r="D21" s="4">
        <f>D4-D20-D5</f>
        <v>9018960000</v>
      </c>
      <c r="E21" s="4">
        <f t="shared" ref="E21" si="1">E4-E20-E5</f>
        <v>8086040000</v>
      </c>
      <c r="F21" s="4">
        <f>F4-F20-F5</f>
        <v>7854140000</v>
      </c>
    </row>
    <row r="23" spans="1:9" x14ac:dyDescent="0.25">
      <c r="C23" t="s">
        <v>34</v>
      </c>
      <c r="E23" s="1">
        <f>E10+(AdjustmentComponents!F25-AdjustmentComponents!E25)</f>
        <v>14323000000</v>
      </c>
      <c r="F23" s="1">
        <f>F10+(AdjustmentComponents!G25-AdjustmentComponents!F25)</f>
        <v>14619000000</v>
      </c>
    </row>
    <row r="25" spans="1:9" x14ac:dyDescent="0.25">
      <c r="A25" s="1"/>
      <c r="B25" s="1"/>
      <c r="C25" s="3" t="s">
        <v>29</v>
      </c>
      <c r="D25" s="11">
        <f>VLOOKUP($C25,AdjustmentComponents!$D$27:$G$30,2,FALSE)</f>
        <v>59752000000</v>
      </c>
      <c r="E25" s="11">
        <f>VLOOKUP($C25,AdjustmentComponents!$D$27:$G$30,3,FALSE)</f>
        <v>59471000000</v>
      </c>
      <c r="F25" s="11">
        <f>VLOOKUP($C25,AdjustmentComponents!$D$27:$G$30,4,FALSE)</f>
        <v>63278000000</v>
      </c>
      <c r="G25" s="1"/>
    </row>
    <row r="26" spans="1:9" x14ac:dyDescent="0.25">
      <c r="A26" s="1"/>
      <c r="B26" s="1"/>
      <c r="C26" s="3" t="s">
        <v>30</v>
      </c>
      <c r="D26" s="11">
        <f>VLOOKUP($C26,AdjustmentComponents!$D$27:$G$30,2,FALSE)</f>
        <v>35073500000</v>
      </c>
      <c r="E26" s="11">
        <f>VLOOKUP($C26,AdjustmentComponents!$D$27:$G$30,3,FALSE)</f>
        <v>32403500000</v>
      </c>
      <c r="F26" s="11">
        <f>VLOOKUP($C26,AdjustmentComponents!$D$27:$G$30,4,FALSE)</f>
        <v>34738500000</v>
      </c>
      <c r="G26" s="1"/>
    </row>
    <row r="27" spans="1:9" x14ac:dyDescent="0.25">
      <c r="E27" s="12">
        <v>2019</v>
      </c>
      <c r="F27" s="12">
        <v>2020</v>
      </c>
      <c r="G27" s="1"/>
    </row>
    <row r="28" spans="1:9" x14ac:dyDescent="0.25">
      <c r="C28" s="1" t="s">
        <v>36</v>
      </c>
      <c r="D28" s="5"/>
      <c r="E28" s="5">
        <f>E23/AdjustmentComponents!F30</f>
        <v>0.44202015214405849</v>
      </c>
      <c r="F28" s="5">
        <f>F23/AdjustmentComponents!G30</f>
        <v>0.42082991493587807</v>
      </c>
    </row>
    <row r="29" spans="1:9" x14ac:dyDescent="0.25">
      <c r="C29" s="1" t="s">
        <v>37</v>
      </c>
      <c r="D29" s="6"/>
      <c r="E29" s="6">
        <f>IF(ISNA(_xll.CalcbenchData($C29,$A$2,E$3,E$2)),0,_xll.CalcbenchData($C29,$A$2,E$3,E$2))</f>
        <v>0.25362499999999999</v>
      </c>
      <c r="F29" s="6">
        <f>IF(ISNA(_xll.CalcbenchData($C29,$A$2,F$3,F$2)),0,_xll.CalcbenchData($C29,$A$2,F$3,F$2))</f>
        <v>0.23974100000000001</v>
      </c>
    </row>
    <row r="30" spans="1:9" x14ac:dyDescent="0.25">
      <c r="C30" t="s">
        <v>38</v>
      </c>
      <c r="D30" s="8"/>
      <c r="E30" s="8">
        <f>E28-E29</f>
        <v>0.1883951521440585</v>
      </c>
      <c r="F30" s="8">
        <f>F28-F29</f>
        <v>0.18108891493587806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55998-9517-4A1F-92B4-44F3845BF235}">
  <dimension ref="C1:O32"/>
  <sheetViews>
    <sheetView workbookViewId="0">
      <selection activeCell="E4" sqref="E4"/>
    </sheetView>
  </sheetViews>
  <sheetFormatPr defaultRowHeight="15" x14ac:dyDescent="0.25"/>
  <cols>
    <col min="4" max="4" width="39.7109375" bestFit="1" customWidth="1"/>
    <col min="5" max="5" width="20.42578125" customWidth="1"/>
    <col min="6" max="6" width="21.28515625" customWidth="1"/>
    <col min="7" max="7" width="23.5703125" customWidth="1"/>
  </cols>
  <sheetData>
    <row r="1" spans="3:15" x14ac:dyDescent="0.25">
      <c r="E1" t="s">
        <v>7</v>
      </c>
      <c r="F1" t="s">
        <v>7</v>
      </c>
      <c r="G1" t="s">
        <v>7</v>
      </c>
    </row>
    <row r="2" spans="3:15" x14ac:dyDescent="0.25">
      <c r="E2">
        <v>2018</v>
      </c>
      <c r="F2">
        <v>2019</v>
      </c>
      <c r="G2">
        <v>2020</v>
      </c>
    </row>
    <row r="3" spans="3:15" x14ac:dyDescent="0.25">
      <c r="D3" s="3" t="s">
        <v>10</v>
      </c>
      <c r="E3" s="1">
        <f>IF(ISNA(_xll.CalcbenchData($D3,ValuationModel!$A$2,AdjustmentComponents!E$2,AdjustmentComponents!E$1)),0,_xll.CalcbenchData($D3,ValuationModel!$A$2,AdjustmentComponents!E$2,AdjustmentComponents!E$1))</f>
        <v>26998000000</v>
      </c>
      <c r="F3" s="1">
        <f>IF(ISNA(_xll.CalcbenchData($D3,ValuationModel!$A$2,AdjustmentComponents!F$2,AdjustmentComponents!F$1)),0,_xll.CalcbenchData($D3,ValuationModel!$A$2,AdjustmentComponents!F$2,AdjustmentComponents!F$1))</f>
        <v>32316000000</v>
      </c>
      <c r="G3" s="1">
        <f>IF(ISNA(_xll.CalcbenchData($D3,ValuationModel!$A$2,AdjustmentComponents!G$2,AdjustmentComponents!G$1)),0,_xll.CalcbenchData($D3,ValuationModel!$A$2,AdjustmentComponents!G$2,AdjustmentComponents!G$1))</f>
        <v>38285000000</v>
      </c>
    </row>
    <row r="4" spans="3:15" x14ac:dyDescent="0.25">
      <c r="D4" s="3" t="s">
        <v>9</v>
      </c>
      <c r="E4" s="1">
        <f>IF(ISNA(_xll.CalcbenchData($D4,ValuationModel!$A$2,AdjustmentComponents!E$2,AdjustmentComponents!E$1)),0,_xll.CalcbenchData($D4,ValuationModel!$A$2,AdjustmentComponents!E$2,AdjustmentComponents!E$1))</f>
        <v>36150000000</v>
      </c>
      <c r="F4" s="1">
        <f>IF(ISNA(_xll.CalcbenchData($D4,ValuationModel!$A$2,AdjustmentComponents!F$2,AdjustmentComponents!F$1)),0,_xll.CalcbenchData($D4,ValuationModel!$A$2,AdjustmentComponents!F$2,AdjustmentComponents!F$1))</f>
        <v>42264000000</v>
      </c>
      <c r="G4" s="1">
        <f>IF(ISNA(_xll.CalcbenchData($D4,ValuationModel!$A$2,AdjustmentComponents!G$2,AdjustmentComponents!G$1)),0,_xll.CalcbenchData($D4,ValuationModel!$A$2,AdjustmentComponents!G$2,AdjustmentComponents!G$1))</f>
        <v>48328000000</v>
      </c>
    </row>
    <row r="5" spans="3:15" x14ac:dyDescent="0.25">
      <c r="C5" t="s">
        <v>22</v>
      </c>
      <c r="D5" t="s">
        <v>12</v>
      </c>
      <c r="E5" s="1">
        <f>E3-E4</f>
        <v>-9152000000</v>
      </c>
      <c r="F5" s="1">
        <f>F3-F4</f>
        <v>-9948000000</v>
      </c>
      <c r="G5" s="1">
        <f>G3-G4</f>
        <v>-10043000000</v>
      </c>
      <c r="H5" s="1"/>
      <c r="I5" s="1"/>
      <c r="J5" s="1"/>
      <c r="K5" s="1"/>
      <c r="L5" s="1"/>
    </row>
    <row r="6" spans="3:15" x14ac:dyDescent="0.25">
      <c r="D6" t="s">
        <v>21</v>
      </c>
      <c r="E6" s="1">
        <f>IF(ISNA(_xll.CalcbenchData($D6,ValuationModel!$A$2,AdjustmentComponents!E$2,AdjustmentComponents!E$1)),0,_xll.CalcbenchData($D6,ValuationModel!$A$2,AdjustmentComponents!E$2,AdjustmentComponents!E$1))</f>
        <v>1144000000</v>
      </c>
      <c r="F6" s="1">
        <f>IF(ISNA(_xll.CalcbenchData($D6,ValuationModel!$A$2,AdjustmentComponents!F$2,AdjustmentComponents!F$1)),0,_xll.CalcbenchData($D6,ValuationModel!$A$2,AdjustmentComponents!F$2,AdjustmentComponents!F$1))</f>
        <v>1281000000</v>
      </c>
      <c r="G6" s="1">
        <f>IF(ISNA(_xll.CalcbenchData($D6,ValuationModel!$A$2,AdjustmentComponents!G$2,AdjustmentComponents!G$1)),0,_xll.CalcbenchData($D6,ValuationModel!$A$2,AdjustmentComponents!G$2,AdjustmentComponents!G$1))</f>
        <v>1088000000</v>
      </c>
      <c r="H6" s="1"/>
      <c r="I6" s="1"/>
      <c r="J6" s="1"/>
      <c r="K6" s="1"/>
      <c r="L6" s="1"/>
    </row>
    <row r="7" spans="3:15" x14ac:dyDescent="0.25">
      <c r="E7" s="1"/>
      <c r="F7" s="1"/>
      <c r="G7" s="1"/>
      <c r="H7" s="1"/>
      <c r="I7" s="1"/>
      <c r="J7" s="1"/>
      <c r="K7" s="1"/>
      <c r="L7" s="1"/>
    </row>
    <row r="8" spans="3:15" x14ac:dyDescent="0.25">
      <c r="D8" t="s">
        <v>31</v>
      </c>
      <c r="E8" s="1">
        <f>_xll.CalcbenchData($D8,ValuationModel!$A$2,AdjustmentComponents!E$2,AdjustmentComponents!E$1)</f>
        <v>30480000000</v>
      </c>
      <c r="F8" s="1">
        <f>_xll.CalcbenchData($D8,ValuationModel!$A$2,AdjustmentComponents!F$2,AdjustmentComponents!F$1)</f>
        <v>27696000000</v>
      </c>
      <c r="G8" s="1">
        <f>_xll.CalcbenchData($D8,ValuationModel!$A$2,AdjustmentComponents!G$2,AdjustmentComponents!G$1)</f>
        <v>35266000000</v>
      </c>
      <c r="H8" s="1"/>
      <c r="I8" s="1"/>
      <c r="J8" s="1"/>
      <c r="K8" s="1"/>
      <c r="L8" s="1"/>
    </row>
    <row r="9" spans="3:15" x14ac:dyDescent="0.25"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1" spans="3:15" x14ac:dyDescent="0.25">
      <c r="D11" s="3" t="s">
        <v>14</v>
      </c>
      <c r="E11" s="1">
        <f>IF(ISNA(_xll.CalcbenchData($D11,ValuationModel!$A$2,AdjustmentComponents!E$2,AdjustmentComponents!E$1)),0,_xll.CalcbenchData($D11,ValuationModel!$A$2,AdjustmentComponents!E$2,AdjustmentComponents!E$1))</f>
        <v>1580000000</v>
      </c>
      <c r="F11" s="1">
        <f>IF(ISNA(_xll.CalcbenchData($D11,ValuationModel!$A$2,AdjustmentComponents!F$2,AdjustmentComponents!F$1)),0,_xll.CalcbenchData($D11,ValuationModel!$A$2,AdjustmentComponents!F$2,AdjustmentComponents!F$1))</f>
        <v>1982000000</v>
      </c>
      <c r="G11" s="1">
        <f>IF(ISNA(_xll.CalcbenchData($D11,ValuationModel!$A$2,AdjustmentComponents!G$2,AdjustmentComponents!G$1)),0,_xll.CalcbenchData($D11,ValuationModel!$A$2,AdjustmentComponents!G$2,AdjustmentComponents!G$1))</f>
        <v>11200000000</v>
      </c>
      <c r="H11" s="1"/>
      <c r="I11" s="1"/>
      <c r="J11" s="1"/>
      <c r="K11" s="1"/>
      <c r="L11" s="1"/>
    </row>
    <row r="12" spans="3:15" x14ac:dyDescent="0.25">
      <c r="D12" s="3" t="s">
        <v>15</v>
      </c>
      <c r="E12" s="1">
        <f>IF(ISNA(_xll.CalcbenchData($D12,ValuationModel!$A$2,AdjustmentComponents!E$2,AdjustmentComponents!E$1)),0,_xll.CalcbenchData($D12,ValuationModel!$A$2,AdjustmentComponents!E$2,AdjustmentComponents!E$1))</f>
        <v>0</v>
      </c>
      <c r="F12" s="1">
        <f>IF(ISNA(_xll.CalcbenchData($D12,ValuationModel!$A$2,AdjustmentComponents!F$2,AdjustmentComponents!F$1)),0,_xll.CalcbenchData($D12,ValuationModel!$A$2,AdjustmentComponents!F$2,AdjustmentComponents!F$1))</f>
        <v>0</v>
      </c>
      <c r="G12" s="1">
        <f>IF(ISNA(_xll.CalcbenchData($D12,ValuationModel!$A$2,AdjustmentComponents!G$2,AdjustmentComponents!G$1)),0,_xll.CalcbenchData($D12,ValuationModel!$A$2,AdjustmentComponents!G$2,AdjustmentComponents!G$1))</f>
        <v>0</v>
      </c>
    </row>
    <row r="13" spans="3:15" x14ac:dyDescent="0.25">
      <c r="D13" s="3" t="s">
        <v>16</v>
      </c>
      <c r="E13" s="1">
        <f>IF(ISNA(_xll.CalcbenchData($D13,ValuationModel!$A$2,AdjustmentComponents!E$2,AdjustmentComponents!E$1)),E11+E12,_xll.CalcbenchData($D13,ValuationModel!$A$2,AdjustmentComponents!E$2,AdjustmentComponents!E$1))</f>
        <v>1580000000</v>
      </c>
      <c r="F13" s="1">
        <f>IF(ISNA(_xll.CalcbenchData($D13,ValuationModel!$A$2,AdjustmentComponents!F$2,AdjustmentComponents!F$1)),F11+F12,_xll.CalcbenchData($D13,ValuationModel!$A$2,AdjustmentComponents!F$2,AdjustmentComponents!F$1))</f>
        <v>1982000000</v>
      </c>
      <c r="G13" s="1">
        <f>IF(ISNA(_xll.CalcbenchData($D13,ValuationModel!$A$2,AdjustmentComponents!G$2,AdjustmentComponents!G$1)),G11+G12,_xll.CalcbenchData($D13,ValuationModel!$A$2,AdjustmentComponents!G$2,AdjustmentComponents!G$1))</f>
        <v>11200000000</v>
      </c>
      <c r="H13" s="1"/>
      <c r="I13" s="1"/>
      <c r="J13" s="1"/>
      <c r="K13" s="1"/>
      <c r="L13" s="1"/>
    </row>
    <row r="14" spans="3:15" x14ac:dyDescent="0.25">
      <c r="D14" s="1" t="s">
        <v>17</v>
      </c>
      <c r="E14" s="1">
        <f>IF(ISNA(_xll.CalcbenchData($D14,ValuationModel!$A$2,AdjustmentComponents!E$2,AdjustmentComponents!E$1)),0,_xll.CalcbenchData($D14,ValuationModel!$A$2,AdjustmentComponents!E$2,AdjustmentComponents!E$1))</f>
        <v>18107000000</v>
      </c>
      <c r="F14" s="1">
        <f>IF(ISNA(_xll.CalcbenchData($D14,ValuationModel!$A$2,AdjustmentComponents!F$2,AdjustmentComponents!F$1)),0,_xll.CalcbenchData($D14,ValuationModel!$A$2,AdjustmentComponents!F$2,AdjustmentComponents!F$1))</f>
        <v>17305000000</v>
      </c>
      <c r="G14" s="1">
        <f>IF(ISNA(_xll.CalcbenchData($D14,ValuationModel!$A$2,AdjustmentComponents!G$2,AdjustmentComponents!G$1)),0,_xll.CalcbenchData($D14,ValuationModel!$A$2,AdjustmentComponents!G$2,AdjustmentComponents!G$1))</f>
        <v>13985000000</v>
      </c>
    </row>
    <row r="16" spans="3:15" x14ac:dyDescent="0.25">
      <c r="D16" s="3" t="s">
        <v>18</v>
      </c>
      <c r="E16" s="1">
        <f>E13+E14</f>
        <v>19687000000</v>
      </c>
      <c r="F16" s="1">
        <f>F13+F14</f>
        <v>19287000000</v>
      </c>
      <c r="G16" s="1">
        <f>G13+G14</f>
        <v>25185000000</v>
      </c>
    </row>
    <row r="18" spans="4:12" x14ac:dyDescent="0.25">
      <c r="D18" s="3" t="s">
        <v>24</v>
      </c>
      <c r="E18" s="1">
        <f>IF(ISNA(_xll.CalcbenchXBRLTagFiscalPeriod("OperatingLeaseCost", ValuationModel!$A$2, E$2,E$1)),0,_xll.CalcbenchXBRLTagFiscalPeriod("OperatingLeaseCost", ValuationModel!$A$2, E$2,E$1))</f>
        <v>300000000</v>
      </c>
      <c r="F18" s="1">
        <f>IF(ISNA(_xll.CalcbenchXBRLTagFiscalPeriod("OperatingLeaseCost", ValuationModel!$A$2, F$2,F$1)),0,_xll.CalcbenchXBRLTagFiscalPeriod("OperatingLeaseCost", ValuationModel!$A$2, F$2,F$1))</f>
        <v>300000000</v>
      </c>
      <c r="G18" s="1">
        <f>IF(ISNA(_xll.CalcbenchXBRLTagFiscalPeriod("OperatingLeaseCost", ValuationModel!$A$2, G$2,G$1)),0,_xll.CalcbenchXBRLTagFiscalPeriod("OperatingLeaseCost", ValuationModel!$A$2, G$2,G$1))</f>
        <v>300000000</v>
      </c>
    </row>
    <row r="19" spans="4:12" x14ac:dyDescent="0.25">
      <c r="D19" s="3" t="s">
        <v>32</v>
      </c>
      <c r="E19" s="1">
        <f>IF(ISNA(_xll.CalcbenchData($D19,ValuationModel!$A$2,AdjustmentComponents!E$2,AdjustmentComponents!E$1)),0,_xll.CalcbenchData($D19,ValuationModel!$A$2,AdjustmentComponents!E$2,AdjustmentComponents!E$1))</f>
        <v>0</v>
      </c>
      <c r="F19" s="1">
        <f>IF(ISNA(_xll.CalcbenchData($D19,ValuationModel!$A$2,AdjustmentComponents!F$2,AdjustmentComponents!F$1)),0,_xll.CalcbenchData($D19,ValuationModel!$A$2,AdjustmentComponents!F$2,AdjustmentComponents!F$1))</f>
        <v>0</v>
      </c>
      <c r="G19" s="1">
        <f>IF(ISNA(_xll.CalcbenchData($D19,ValuationModel!$A$2,AdjustmentComponents!G$2,AdjustmentComponents!G$1)),0,_xll.CalcbenchData($D19,ValuationModel!$A$2,AdjustmentComponents!G$2,AdjustmentComponents!G$1))</f>
        <v>0</v>
      </c>
      <c r="H19" s="1"/>
      <c r="I19" s="1"/>
      <c r="J19" s="1"/>
      <c r="K19" s="1"/>
      <c r="L19" s="1"/>
    </row>
    <row r="20" spans="4:12" x14ac:dyDescent="0.25">
      <c r="D20" s="3"/>
      <c r="E20" s="1"/>
      <c r="F20" s="1"/>
      <c r="G20" s="1"/>
      <c r="H20" s="1"/>
      <c r="I20" s="1"/>
      <c r="J20" s="1"/>
    </row>
    <row r="21" spans="4:12" x14ac:dyDescent="0.25">
      <c r="D21" s="3"/>
      <c r="E21" s="1"/>
      <c r="F21" s="1"/>
      <c r="G21" s="1"/>
    </row>
    <row r="22" spans="4:12" x14ac:dyDescent="0.25">
      <c r="D22" s="3"/>
      <c r="E22" s="1"/>
      <c r="F22" s="1"/>
      <c r="G22" s="1"/>
    </row>
    <row r="23" spans="4:12" s="1" customFormat="1" x14ac:dyDescent="0.25">
      <c r="D23" s="3" t="s">
        <v>19</v>
      </c>
      <c r="E23" s="1">
        <f>E8+(IF(ISNA(E5),0,E5)*-1)+E19-E16</f>
        <v>19945000000</v>
      </c>
      <c r="F23" s="1">
        <f t="shared" ref="F23:G23" si="0">F8+(IF(ISNA(F5),0,F5)*-1)+F19-F16</f>
        <v>18357000000</v>
      </c>
      <c r="G23" s="1">
        <f t="shared" si="0"/>
        <v>20124000000</v>
      </c>
    </row>
    <row r="24" spans="4:12" x14ac:dyDescent="0.25">
      <c r="D24" s="3"/>
    </row>
    <row r="25" spans="4:12" x14ac:dyDescent="0.25">
      <c r="D25" s="3" t="s">
        <v>27</v>
      </c>
      <c r="E25" s="1">
        <f>IF(ISNA(E5),0,E5)-E18</f>
        <v>-9452000000</v>
      </c>
      <c r="F25" s="1">
        <f t="shared" ref="F25" si="1">IF(ISNA(F5),0,F5)-F18</f>
        <v>-10248000000</v>
      </c>
      <c r="G25" s="1">
        <f>IF(ISNA(G5),0,G5)-G18</f>
        <v>-10343000000</v>
      </c>
    </row>
    <row r="26" spans="4:12" x14ac:dyDescent="0.25">
      <c r="D26" s="3" t="s">
        <v>28</v>
      </c>
      <c r="E26" s="1">
        <f>(IF(ISNA(_xll.CalcbenchData($D26,ValuationModel!$A$2,AdjustmentComponents!E$2,AdjustmentComponents!E$1)),0,_xll.CalcbenchData($D26,ValuationModel!$A$2,AdjustmentComponents!E$2,AdjustmentComponents!E$1)))*$J$26</f>
        <v>15226500000</v>
      </c>
      <c r="F26" s="1">
        <f>(IF(ISNA(_xll.CalcbenchData($D26,ValuationModel!$A$2,AdjustmentComponents!F$2,AdjustmentComponents!F$1)),0,_xll.CalcbenchData($D26,ValuationModel!$A$2,AdjustmentComponents!F$2,AdjustmentComponents!F$1)))*$J$26</f>
        <v>16819500000</v>
      </c>
      <c r="G26" s="1">
        <f>(IF(ISNA(_xll.CalcbenchData($D26,ValuationModel!$A$2,AdjustmentComponents!G$2,AdjustmentComponents!G$1)),0,_xll.CalcbenchData($D26,ValuationModel!$A$2,AdjustmentComponents!G$2,AdjustmentComponents!G$1)))*$J$26</f>
        <v>18196500000</v>
      </c>
      <c r="J26">
        <v>0.5</v>
      </c>
    </row>
    <row r="27" spans="4:12" x14ac:dyDescent="0.25">
      <c r="D27" s="3" t="s">
        <v>29</v>
      </c>
      <c r="E27" s="1">
        <f>IF(ISNA(_xll.CalcbenchData($D27,ValuationModel!$A$2,AdjustmentComponents!E$2,AdjustmentComponents!E$1)),0,_xll.CalcbenchData($D27,ValuationModel!$A$2,AdjustmentComponents!E$2,AdjustmentComponents!E$1))</f>
        <v>59752000000</v>
      </c>
      <c r="F27" s="1">
        <f>IF(ISNA(_xll.CalcbenchData($D27,ValuationModel!$A$2,AdjustmentComponents!F$2,AdjustmentComponents!F$1)),0,_xll.CalcbenchData($D27,ValuationModel!$A$2,AdjustmentComponents!F$2,AdjustmentComponents!F$1))</f>
        <v>59471000000</v>
      </c>
      <c r="G27" s="1">
        <f>IF(ISNA(_xll.CalcbenchData($D27,ValuationModel!$A$2,AdjustmentComponents!G$2,AdjustmentComponents!G$1)),0,_xll.CalcbenchData($D27,ValuationModel!$A$2,AdjustmentComponents!G$2,AdjustmentComponents!G$1))</f>
        <v>63278000000</v>
      </c>
      <c r="I27" s="7"/>
      <c r="J27" s="7"/>
    </row>
    <row r="30" spans="4:12" x14ac:dyDescent="0.25">
      <c r="D30" s="3" t="s">
        <v>30</v>
      </c>
      <c r="E30" s="1">
        <f>E27-E26+E25</f>
        <v>35073500000</v>
      </c>
      <c r="F30" s="1">
        <f t="shared" ref="F30:G30" si="2">F27-F26+F25</f>
        <v>32403500000</v>
      </c>
      <c r="G30" s="1">
        <f t="shared" si="2"/>
        <v>34738500000</v>
      </c>
    </row>
    <row r="32" spans="4:12" x14ac:dyDescent="0.25">
      <c r="D32" t="s">
        <v>33</v>
      </c>
      <c r="E32" s="1">
        <f>E30+E23</f>
        <v>55018500000</v>
      </c>
      <c r="F32" s="1">
        <f t="shared" ref="F32:G32" si="3">F30+F23</f>
        <v>50760500000</v>
      </c>
      <c r="G32" s="1">
        <f t="shared" si="3"/>
        <v>54862500000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ValuationModel</vt:lpstr>
      <vt:lpstr>AdjustmentComponents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pranavghaihome</dc:creator>
  <cp:lastModifiedBy>pranavghaihome</cp:lastModifiedBy>
  <dcterms:created xsi:type="dcterms:W3CDTF">2021-09-27T13:20:09Z</dcterms:created>
  <dcterms:modified xsi:type="dcterms:W3CDTF">2021-10-01T18:48:51Z</dcterms:modified>
</cp:coreProperties>
</file>