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anav\Dropbox\Analysis\Leases\"/>
    </mc:Choice>
  </mc:AlternateContent>
  <bookViews>
    <workbookView xWindow="0" yWindow="0" windowWidth="24000" windowHeight="9345"/>
  </bookViews>
  <sheets>
    <sheet name="FirmTemplate"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1" l="1"/>
  <c r="F16" i="1" s="1"/>
  <c r="F19" i="1"/>
  <c r="G19" i="1"/>
  <c r="H19" i="1"/>
  <c r="I19" i="1"/>
  <c r="E30" i="1"/>
  <c r="D2" i="1"/>
  <c r="G13" i="1"/>
  <c r="E26" i="1"/>
  <c r="G10" i="1"/>
  <c r="G8" i="1"/>
  <c r="E27" i="1"/>
  <c r="G11" i="1"/>
  <c r="G12" i="1"/>
  <c r="G9" i="1"/>
  <c r="G30" i="1" l="1"/>
  <c r="F20" i="1"/>
  <c r="E20" i="1"/>
  <c r="J17" i="1"/>
  <c r="H18" i="1"/>
  <c r="F18" i="1"/>
  <c r="I18" i="1"/>
  <c r="H26" i="1"/>
  <c r="G18" i="1"/>
  <c r="E18" i="1"/>
  <c r="G14" i="1"/>
  <c r="G16" i="1"/>
  <c r="G20" i="1" s="1"/>
  <c r="F22" i="1" l="1"/>
  <c r="H9" i="1" s="1"/>
  <c r="I9" i="1" s="1"/>
  <c r="G22" i="1"/>
  <c r="H10" i="1" s="1"/>
  <c r="I10" i="1" s="1"/>
  <c r="H16" i="1"/>
  <c r="H20" i="1" s="1"/>
  <c r="E22" i="1"/>
  <c r="H8" i="1" s="1"/>
  <c r="I8" i="1" s="1"/>
  <c r="J18" i="1"/>
  <c r="H22" i="1" l="1"/>
  <c r="H11" i="1" s="1"/>
  <c r="I11" i="1" s="1"/>
  <c r="I16" i="1"/>
  <c r="I20" i="1" s="1"/>
  <c r="J16" i="1" l="1"/>
  <c r="J20" i="1" s="1"/>
  <c r="I22" i="1"/>
  <c r="H12" i="1" s="1"/>
  <c r="I12" i="1" s="1"/>
  <c r="J22" i="1" l="1"/>
  <c r="H13" i="1" s="1"/>
  <c r="I13" i="1" s="1"/>
  <c r="K20" i="1"/>
  <c r="F30" i="1" l="1"/>
  <c r="K10" i="1"/>
  <c r="L10" i="1" s="1"/>
  <c r="K8" i="1"/>
  <c r="L8" i="1" s="1"/>
  <c r="K11" i="1"/>
  <c r="L11" i="1" s="1"/>
  <c r="K12" i="1"/>
  <c r="L12" i="1" s="1"/>
  <c r="K9" i="1"/>
  <c r="L9" i="1" s="1"/>
  <c r="K13" i="1"/>
  <c r="L13" i="1" s="1"/>
  <c r="F27" i="1"/>
  <c r="J8" i="1"/>
  <c r="J9" i="1" s="1"/>
  <c r="J10" i="1" s="1"/>
  <c r="J11" i="1" s="1"/>
  <c r="J12" i="1" s="1"/>
  <c r="J13" i="1" s="1"/>
  <c r="F26" i="1"/>
</calcChain>
</file>

<file path=xl/comments1.xml><?xml version="1.0" encoding="utf-8"?>
<comments xmlns="http://schemas.openxmlformats.org/spreadsheetml/2006/main">
  <authors>
    <author>Pranav Ghai</author>
  </authors>
  <commentList>
    <comment ref="K20" authorId="0" shapeId="0">
      <text>
        <r>
          <rPr>
            <b/>
            <sz val="9"/>
            <color indexed="81"/>
            <rFont val="Tahoma"/>
            <family val="2"/>
          </rPr>
          <t>Pranav Ghai:</t>
        </r>
        <r>
          <rPr>
            <sz val="9"/>
            <color indexed="81"/>
            <rFont val="Tahoma"/>
            <family val="2"/>
          </rPr>
          <t xml:space="preserve">
This is the Lease Liability that should go onto the balance sheet!!!
</t>
        </r>
      </text>
    </comment>
    <comment ref="E29" authorId="0" shapeId="0">
      <text>
        <r>
          <rPr>
            <b/>
            <sz val="9"/>
            <color indexed="81"/>
            <rFont val="Tahoma"/>
            <family val="2"/>
          </rPr>
          <t>Pranav Ghai:</t>
        </r>
        <r>
          <rPr>
            <sz val="9"/>
            <color indexed="81"/>
            <rFont val="Tahoma"/>
            <family val="2"/>
          </rPr>
          <t xml:space="preserve">
PPE Increase is an estimate of the amount of ASSETS that would have to be ADDED to keep SHAREHOLDERS EQUITY constant, I.E. at the same level as it is during the reporting period.
</t>
        </r>
      </text>
    </comment>
  </commentList>
</comments>
</file>

<file path=xl/sharedStrings.xml><?xml version="1.0" encoding="utf-8"?>
<sst xmlns="http://schemas.openxmlformats.org/spreadsheetml/2006/main" count="42" uniqueCount="41">
  <si>
    <t>Firm Name</t>
  </si>
  <si>
    <t>Company  Symbol</t>
  </si>
  <si>
    <t>Year</t>
  </si>
  <si>
    <t>Assumed Interest Rate</t>
  </si>
  <si>
    <t>YEAR</t>
  </si>
  <si>
    <t>LEASE Payment</t>
  </si>
  <si>
    <t>Int Expense</t>
  </si>
  <si>
    <t>Reduction in Lease Liability</t>
  </si>
  <si>
    <t>Lease Liability</t>
  </si>
  <si>
    <t>Thereafter</t>
  </si>
  <si>
    <t>Year 1</t>
  </si>
  <si>
    <t>Year 2</t>
  </si>
  <si>
    <t>Year 3</t>
  </si>
  <si>
    <t>Year 4</t>
  </si>
  <si>
    <t>Year 5</t>
  </si>
  <si>
    <t>Total</t>
  </si>
  <si>
    <t>Rate</t>
  </si>
  <si>
    <t>Number Periods</t>
  </si>
  <si>
    <t>Payment Per Period</t>
  </si>
  <si>
    <t>Residual Value</t>
  </si>
  <si>
    <t>Present Value of Lease Liabilities</t>
  </si>
  <si>
    <t>Imputed Interest Expense</t>
  </si>
  <si>
    <t>Lease Ratio</t>
  </si>
  <si>
    <t>CurrentLiabilities</t>
  </si>
  <si>
    <t>Liabilities</t>
  </si>
  <si>
    <t>PPE Increase ??</t>
  </si>
  <si>
    <t xml:space="preserve">As % of </t>
  </si>
  <si>
    <t xml:space="preserve">Derived from </t>
  </si>
  <si>
    <t>http://people.stern.nyu.edu/adamodar/pdfiles/papers/oplev.pdf</t>
  </si>
  <si>
    <t>Get Started:</t>
  </si>
  <si>
    <t>Change any of the values in yellow to your needs. In addition you can copy and paste entire colums to add more companies or time periods.</t>
  </si>
  <si>
    <t>To explore available data points and add more metrics, go to the ADD-INS tab, and click "Search Metrics and Create Formulas"</t>
  </si>
  <si>
    <t>To trace any data point, right click on it and click "Trace This Data Point"</t>
  </si>
  <si>
    <t>To go to the source SEC filing for any data point, right click on it and click "Filing as SEC.gov"</t>
  </si>
  <si>
    <t>You will need an active Calcbench trial or account to use the live data formulas in this sheet. Set your credentials in the ADD-INS tab.</t>
  </si>
  <si>
    <t>wba</t>
  </si>
  <si>
    <t xml:space="preserve">Depreciation* </t>
  </si>
  <si>
    <t>Total Assets</t>
  </si>
  <si>
    <t>* Depreciation is assumed to be straight line for simplicity.  Feel free to use your own method.</t>
  </si>
  <si>
    <t>Estimated Total Tax Deduction **</t>
  </si>
  <si>
    <t>**  Estimated total tax deduction is the dollar amount that is ESTIMATED to be subtracted from GROSS PROFIT to come up with NET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</si>
</sst>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8" formatCode="&quot;$&quot;#,##0.00_);[Red]\(&quot;$&quot;#,##0.00\)"/>
    <numFmt numFmtId="44" formatCode="_(&quot;$&quot;* #,##0.00_);_(&quot;$&quot;* \(#,##0.00\);_(&quot;$&quot;* &quot;-&quot;??_);_(@_)"/>
    <numFmt numFmtId="164" formatCode="#"/>
    <numFmt numFmtId="165" formatCode="&quot;$&quot;#,##0.00;[Red]\-&quot;$&quot;#,##0.00"/>
    <numFmt numFmtId="166" formatCode="0.000%"/>
    <numFmt numFmtId="167" formatCode="0.0"/>
    <numFmt numFmtId="168" formatCode="&quot;$&quot;#,##0.0_);[Red]\(&quot;$&quot;#,##0.0\)"/>
    <numFmt numFmtId="169" formatCode="_(&quot;$&quot;* #,##0_);_(&quot;$&quot;* \(#,##0\);_(&quot;$&quot;* &quot;-&quot;??_);_(@_)"/>
    <numFmt numFmtId="170" formatCode="0.0%"/>
  </numFmts>
  <fonts count="10" x14ac:knownFonts="1">
    <font>
      <sz val="12"/>
      <color theme="1"/>
      <name val="Calibri"/>
      <family val="2"/>
      <scheme val="minor"/>
    </font>
    <font>
      <sz val="11"/>
      <color rgb="FF006100"/>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u/>
      <sz val="12"/>
      <color theme="1"/>
      <name val="Calibri"/>
      <family val="2"/>
      <scheme val="minor"/>
    </font>
    <font>
      <u/>
      <sz val="12"/>
      <color theme="10"/>
      <name val="Calibri"/>
      <family val="2"/>
      <scheme val="minor"/>
    </font>
    <font>
      <b/>
      <sz val="9"/>
      <color indexed="81"/>
      <name val="Tahoma"/>
      <family val="2"/>
    </font>
    <font>
      <sz val="9"/>
      <color indexed="81"/>
      <name val="Tahoma"/>
      <family val="2"/>
    </font>
    <font>
      <b/>
      <sz val="11"/>
      <color theme="1"/>
      <name val="Calibri"/>
      <family val="2"/>
      <scheme val="minor"/>
    </font>
  </fonts>
  <fills count="6">
    <fill>
      <patternFill patternType="none"/>
    </fill>
    <fill>
      <patternFill patternType="gray125"/>
    </fill>
    <fill>
      <patternFill patternType="solid">
        <fgColor rgb="FFC6EFCE"/>
      </patternFill>
    </fill>
    <fill>
      <patternFill patternType="solid">
        <fgColor rgb="FFCCFF99"/>
        <bgColor indexed="64"/>
      </patternFill>
    </fill>
    <fill>
      <patternFill patternType="solid">
        <fgColor rgb="FFFFFF00"/>
        <bgColor indexed="64"/>
      </patternFill>
    </fill>
    <fill>
      <patternFill patternType="solid">
        <fgColor theme="7" tint="0.79998168889431442"/>
        <bgColor indexed="64"/>
      </patternFill>
    </fill>
  </fills>
  <borders count="4">
    <border>
      <left/>
      <right/>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s>
  <cellStyleXfs count="5">
    <xf numFmtId="0" fontId="0" fillId="0" borderId="0"/>
    <xf numFmtId="44" fontId="2" fillId="0" borderId="0" applyFont="0" applyFill="0" applyBorder="0" applyAlignment="0" applyProtection="0"/>
    <xf numFmtId="9" fontId="2" fillId="0" borderId="0" applyFont="0" applyFill="0" applyBorder="0" applyAlignment="0" applyProtection="0"/>
    <xf numFmtId="0" fontId="1" fillId="2" borderId="0" applyNumberFormat="0" applyBorder="0" applyAlignment="0" applyProtection="0"/>
    <xf numFmtId="0" fontId="6" fillId="0" borderId="0" applyNumberFormat="0" applyFill="0" applyBorder="0" applyAlignment="0" applyProtection="0"/>
  </cellStyleXfs>
  <cellXfs count="37">
    <xf numFmtId="0" fontId="0" fillId="0" borderId="0" xfId="0"/>
    <xf numFmtId="164" fontId="0" fillId="0" borderId="0" xfId="0" applyNumberFormat="1"/>
    <xf numFmtId="0" fontId="3" fillId="3" borderId="0" xfId="0" applyFont="1" applyFill="1"/>
    <xf numFmtId="6" fontId="0" fillId="0" borderId="0" xfId="0" applyNumberFormat="1"/>
    <xf numFmtId="165" fontId="0" fillId="0" borderId="0" xfId="1" applyNumberFormat="1" applyFont="1"/>
    <xf numFmtId="44" fontId="0" fillId="0" borderId="0" xfId="1" applyFont="1"/>
    <xf numFmtId="0" fontId="4" fillId="0" borderId="0" xfId="0" applyFont="1"/>
    <xf numFmtId="6" fontId="4" fillId="0" borderId="0" xfId="0" applyNumberFormat="1" applyFont="1"/>
    <xf numFmtId="165" fontId="4" fillId="0" borderId="0" xfId="1" applyNumberFormat="1" applyFont="1"/>
    <xf numFmtId="44" fontId="4" fillId="0" borderId="0" xfId="1" applyFont="1"/>
    <xf numFmtId="0" fontId="0" fillId="0" borderId="1" xfId="0" applyBorder="1"/>
    <xf numFmtId="9" fontId="0" fillId="0" borderId="0" xfId="0" applyNumberFormat="1"/>
    <xf numFmtId="166" fontId="0" fillId="0" borderId="0" xfId="0" applyNumberFormat="1"/>
    <xf numFmtId="0" fontId="0" fillId="0" borderId="2" xfId="0" applyBorder="1"/>
    <xf numFmtId="167" fontId="0" fillId="0" borderId="0" xfId="0" applyNumberFormat="1"/>
    <xf numFmtId="0" fontId="5" fillId="0" borderId="0" xfId="0" applyFont="1"/>
    <xf numFmtId="165" fontId="5" fillId="0" borderId="0" xfId="0" applyNumberFormat="1" applyFont="1"/>
    <xf numFmtId="0" fontId="3" fillId="0" borderId="0" xfId="0" applyFont="1"/>
    <xf numFmtId="165" fontId="3" fillId="0" borderId="0" xfId="0" applyNumberFormat="1" applyFont="1"/>
    <xf numFmtId="165" fontId="3" fillId="0" borderId="3" xfId="0" applyNumberFormat="1" applyFont="1" applyBorder="1"/>
    <xf numFmtId="8" fontId="0" fillId="0" borderId="0" xfId="0" applyNumberFormat="1"/>
    <xf numFmtId="165" fontId="0" fillId="0" borderId="0" xfId="0" applyNumberFormat="1"/>
    <xf numFmtId="0" fontId="3" fillId="4" borderId="0" xfId="0" applyFont="1" applyFill="1"/>
    <xf numFmtId="2" fontId="3" fillId="4" borderId="0" xfId="0" applyNumberFormat="1" applyFont="1" applyFill="1"/>
    <xf numFmtId="168" fontId="0" fillId="0" borderId="0" xfId="0" applyNumberFormat="1"/>
    <xf numFmtId="169" fontId="0" fillId="0" borderId="0" xfId="1" applyNumberFormat="1" applyFont="1"/>
    <xf numFmtId="170" fontId="0" fillId="0" borderId="0" xfId="2" applyNumberFormat="1" applyFont="1"/>
    <xf numFmtId="0" fontId="6" fillId="0" borderId="0" xfId="4"/>
    <xf numFmtId="0" fontId="1" fillId="0" borderId="0" xfId="3" applyFill="1"/>
    <xf numFmtId="9" fontId="1" fillId="0" borderId="0" xfId="3" applyNumberFormat="1" applyFill="1"/>
    <xf numFmtId="6" fontId="1" fillId="0" borderId="0" xfId="3" applyNumberFormat="1" applyFill="1"/>
    <xf numFmtId="165" fontId="1" fillId="0" borderId="0" xfId="3" applyNumberFormat="1" applyFill="1"/>
    <xf numFmtId="0" fontId="9" fillId="5" borderId="0" xfId="0" applyFont="1" applyFill="1"/>
    <xf numFmtId="0" fontId="0" fillId="5" borderId="0" xfId="0" applyFill="1" applyAlignment="1">
      <alignment horizontal="left" indent="1"/>
    </xf>
    <xf numFmtId="0" fontId="0" fillId="5" borderId="0" xfId="0" applyFill="1" applyAlignment="1">
      <alignment horizontal="left" indent="2"/>
    </xf>
    <xf numFmtId="9" fontId="3" fillId="4" borderId="0" xfId="0" applyNumberFormat="1" applyFont="1" applyFill="1"/>
    <xf numFmtId="0" fontId="0" fillId="4" borderId="0" xfId="0" applyFill="1"/>
  </cellXfs>
  <cellStyles count="5">
    <cellStyle name="Currency" xfId="1" builtinId="4"/>
    <cellStyle name="Good" xfId="3" builtinId="26"/>
    <cellStyle name="Hyperlink" xfId="4" builtinId="8"/>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eople.stern.nyu.edu/adamodar/pdfiles/papers/oplev.pdf"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8"/>
  <sheetViews>
    <sheetView tabSelected="1" zoomScale="80" zoomScaleNormal="80" zoomScalePageLayoutView="80" workbookViewId="0"/>
  </sheetViews>
  <sheetFormatPr defaultColWidth="11" defaultRowHeight="15.75" x14ac:dyDescent="0.25"/>
  <cols>
    <col min="1" max="1" width="126.125" bestFit="1" customWidth="1"/>
    <col min="2" max="2" width="1.625" customWidth="1"/>
    <col min="3" max="3" width="20.75" customWidth="1"/>
    <col min="4" max="4" width="40.75" customWidth="1"/>
    <col min="5" max="5" width="20.5" customWidth="1"/>
    <col min="6" max="6" width="19.875" customWidth="1"/>
    <col min="7" max="7" width="17.75" bestFit="1" customWidth="1"/>
    <col min="8" max="8" width="17" bestFit="1" customWidth="1"/>
    <col min="9" max="9" width="23.25" bestFit="1" customWidth="1"/>
    <col min="10" max="10" width="21.75" customWidth="1"/>
    <col min="11" max="11" width="18.75" customWidth="1"/>
    <col min="12" max="12" width="27.5" bestFit="1" customWidth="1"/>
    <col min="14" max="14" width="68" customWidth="1"/>
  </cols>
  <sheetData>
    <row r="1" spans="1:12" x14ac:dyDescent="0.25">
      <c r="A1" s="32" t="s">
        <v>29</v>
      </c>
      <c r="L1" s="11"/>
    </row>
    <row r="2" spans="1:12" x14ac:dyDescent="0.25">
      <c r="A2" s="33" t="s">
        <v>34</v>
      </c>
      <c r="C2" t="s">
        <v>0</v>
      </c>
      <c r="D2" s="1" t="str">
        <f>_xll.CalcbenchData("entity_name", D3, 2014, "Y")</f>
        <v>Walgreens Boots Alliance, Inc.</v>
      </c>
    </row>
    <row r="3" spans="1:12" x14ac:dyDescent="0.25">
      <c r="A3" s="33" t="s">
        <v>30</v>
      </c>
      <c r="C3" s="2" t="s">
        <v>1</v>
      </c>
      <c r="D3" s="22" t="s">
        <v>35</v>
      </c>
    </row>
    <row r="4" spans="1:12" x14ac:dyDescent="0.25">
      <c r="A4" s="33" t="s">
        <v>31</v>
      </c>
      <c r="C4" s="2" t="s">
        <v>2</v>
      </c>
      <c r="D4" s="22">
        <v>2013</v>
      </c>
    </row>
    <row r="5" spans="1:12" x14ac:dyDescent="0.25">
      <c r="A5" s="34" t="s">
        <v>32</v>
      </c>
      <c r="C5" s="2" t="s">
        <v>3</v>
      </c>
      <c r="D5" s="35">
        <v>0.02</v>
      </c>
    </row>
    <row r="6" spans="1:12" x14ac:dyDescent="0.25">
      <c r="A6" s="34" t="s">
        <v>33</v>
      </c>
    </row>
    <row r="7" spans="1:12" x14ac:dyDescent="0.25">
      <c r="F7" t="s">
        <v>4</v>
      </c>
      <c r="G7" t="s">
        <v>5</v>
      </c>
      <c r="H7" t="s">
        <v>6</v>
      </c>
      <c r="I7" t="s">
        <v>7</v>
      </c>
      <c r="J7" t="s">
        <v>8</v>
      </c>
      <c r="K7" t="s">
        <v>36</v>
      </c>
      <c r="L7" t="s">
        <v>39</v>
      </c>
    </row>
    <row r="8" spans="1:12" x14ac:dyDescent="0.25">
      <c r="F8">
        <v>1</v>
      </c>
      <c r="G8" s="3">
        <f>_xll.CalcbenchData("OperatingLeasesFutureMinimumPaymentsDueCurrent", D3, $D$4, "Y")</f>
        <v>2536000000</v>
      </c>
      <c r="H8" s="4">
        <f>E22</f>
        <v>49725490.196078435</v>
      </c>
      <c r="I8" s="5">
        <f>G8-H8</f>
        <v>2486274509.8039217</v>
      </c>
      <c r="J8" s="5">
        <f>K20-I8</f>
        <v>20955163208.717457</v>
      </c>
      <c r="K8" s="5">
        <f>$K$20/$J$17</f>
        <v>1601413550.9347835</v>
      </c>
      <c r="L8" s="5">
        <f>(K8+H8)</f>
        <v>1651139041.130862</v>
      </c>
    </row>
    <row r="9" spans="1:12" x14ac:dyDescent="0.25">
      <c r="F9">
        <v>2</v>
      </c>
      <c r="G9" s="3">
        <f>_xll.CalcbenchData("OperatingLeasesFutureMinimumPaymentsDueInTwoYears", $D$3, $D$4, "Y")</f>
        <v>2514000000</v>
      </c>
      <c r="H9" s="4">
        <f>F22</f>
        <v>59821534.800713867</v>
      </c>
      <c r="I9" s="5">
        <f>G9-H9</f>
        <v>2454178465.199286</v>
      </c>
      <c r="J9" s="5">
        <f>J8-I9</f>
        <v>18500984743.518169</v>
      </c>
      <c r="K9" s="5">
        <f t="shared" ref="K9:K13" si="0">$K$20/$J$17</f>
        <v>1601413550.9347835</v>
      </c>
      <c r="L9" s="5">
        <f t="shared" ref="L9:L13" si="1">(K9+H9)</f>
        <v>1661235085.7354972</v>
      </c>
    </row>
    <row r="10" spans="1:12" x14ac:dyDescent="0.25">
      <c r="F10">
        <v>3</v>
      </c>
      <c r="G10" s="3">
        <f>_xll.CalcbenchData("OperatingLeasesFutureMinimumPaymentsDueInThreeYears", $D$3, $D$4, "Y")</f>
        <v>2464000000</v>
      </c>
      <c r="H10" s="4">
        <f>G22</f>
        <v>67647271.459385574</v>
      </c>
      <c r="I10" s="5">
        <f t="shared" ref="I10:I12" si="2">G10-H10</f>
        <v>2396352728.5406146</v>
      </c>
      <c r="J10" s="5">
        <f>J9-I10</f>
        <v>16104632014.977554</v>
      </c>
      <c r="K10" s="5">
        <f t="shared" si="0"/>
        <v>1601413550.9347835</v>
      </c>
      <c r="L10" s="5">
        <f t="shared" si="1"/>
        <v>1669060822.3941691</v>
      </c>
    </row>
    <row r="11" spans="1:12" x14ac:dyDescent="0.25">
      <c r="F11">
        <v>4</v>
      </c>
      <c r="G11" s="3">
        <f>_xll.CalcbenchData("OperatingLeasesFutureMinimumPaymentsDueInFourYears", $D$3, $D$4, "Y")</f>
        <v>2389000000</v>
      </c>
      <c r="H11" s="4">
        <f>H22</f>
        <v>72865641.869016141</v>
      </c>
      <c r="I11" s="5">
        <f t="shared" si="2"/>
        <v>2316134358.1309838</v>
      </c>
      <c r="J11" s="5">
        <f>J10-I11</f>
        <v>13788497656.846571</v>
      </c>
      <c r="K11" s="5">
        <f t="shared" si="0"/>
        <v>1601413550.9347835</v>
      </c>
      <c r="L11" s="5">
        <f t="shared" si="1"/>
        <v>1674279192.8037996</v>
      </c>
    </row>
    <row r="12" spans="1:12" x14ac:dyDescent="0.25">
      <c r="F12">
        <v>5</v>
      </c>
      <c r="G12" s="3">
        <f>_xll.CalcbenchData("OperatingLeasesFutureMinimumPaymentsDueInFiveYears", $D$3, $D$4, "Y")</f>
        <v>2292000000</v>
      </c>
      <c r="H12" s="4">
        <f>I22</f>
        <v>75354277.147697359</v>
      </c>
      <c r="I12" s="5">
        <f t="shared" si="2"/>
        <v>2216645722.8523026</v>
      </c>
      <c r="J12" s="5">
        <f>J11-I12</f>
        <v>11571851933.994268</v>
      </c>
      <c r="K12" s="5">
        <f t="shared" si="0"/>
        <v>1601413550.9347835</v>
      </c>
      <c r="L12" s="5">
        <f t="shared" si="1"/>
        <v>1676767828.0824809</v>
      </c>
    </row>
    <row r="13" spans="1:12" x14ac:dyDescent="0.25">
      <c r="F13" s="6" t="s">
        <v>9</v>
      </c>
      <c r="G13" s="7">
        <f>_xll.CalcbenchData("OperatingLeasesFutureMinimumPaymentsDueThereafter", D3, $D$4, "Y")</f>
        <v>23507000000</v>
      </c>
      <c r="H13" s="8">
        <f>J22</f>
        <v>555374716.08202755</v>
      </c>
      <c r="I13" s="9">
        <f>G13-H13</f>
        <v>22951625283.917973</v>
      </c>
      <c r="J13" s="9">
        <f>J12-I13</f>
        <v>-11379773349.923704</v>
      </c>
      <c r="K13" s="5">
        <f t="shared" si="0"/>
        <v>1601413550.9347835</v>
      </c>
      <c r="L13" s="5">
        <f t="shared" si="1"/>
        <v>2156788267.0168109</v>
      </c>
    </row>
    <row r="14" spans="1:12" ht="16.5" thickBot="1" x14ac:dyDescent="0.3">
      <c r="G14" s="3">
        <f>SUM(G8:G13)</f>
        <v>35702000000</v>
      </c>
    </row>
    <row r="15" spans="1:12" ht="16.5" thickTop="1" x14ac:dyDescent="0.25">
      <c r="E15" t="s">
        <v>10</v>
      </c>
      <c r="F15" t="s">
        <v>11</v>
      </c>
      <c r="G15" t="s">
        <v>12</v>
      </c>
      <c r="H15" t="s">
        <v>13</v>
      </c>
      <c r="I15" t="s">
        <v>14</v>
      </c>
      <c r="J15" t="s">
        <v>9</v>
      </c>
      <c r="K15" s="10" t="s">
        <v>15</v>
      </c>
      <c r="L15" s="28"/>
    </row>
    <row r="16" spans="1:12" x14ac:dyDescent="0.25">
      <c r="D16" t="s">
        <v>16</v>
      </c>
      <c r="E16" s="11">
        <f>D5</f>
        <v>0.02</v>
      </c>
      <c r="F16" s="12">
        <f>E16+0.5%</f>
        <v>2.5000000000000001E-2</v>
      </c>
      <c r="G16" s="12">
        <f t="shared" ref="G16:J16" si="3">F16+0.5%</f>
        <v>3.0000000000000002E-2</v>
      </c>
      <c r="H16" s="12">
        <f t="shared" si="3"/>
        <v>3.5000000000000003E-2</v>
      </c>
      <c r="I16" s="12">
        <f t="shared" si="3"/>
        <v>0.04</v>
      </c>
      <c r="J16" s="12">
        <f t="shared" si="3"/>
        <v>4.4999999999999998E-2</v>
      </c>
      <c r="K16" s="13"/>
      <c r="L16" s="29"/>
    </row>
    <row r="17" spans="4:12" x14ac:dyDescent="0.25">
      <c r="D17" t="s">
        <v>17</v>
      </c>
      <c r="E17">
        <v>1</v>
      </c>
      <c r="F17">
        <v>2</v>
      </c>
      <c r="G17">
        <v>3</v>
      </c>
      <c r="H17">
        <v>4</v>
      </c>
      <c r="I17">
        <v>5</v>
      </c>
      <c r="J17" s="14">
        <f>($G$13/AVERAGE($G$8:$G$12))+5</f>
        <v>14.637966379663796</v>
      </c>
      <c r="K17" s="13"/>
      <c r="L17" s="28"/>
    </row>
    <row r="18" spans="4:12" x14ac:dyDescent="0.25">
      <c r="D18" t="s">
        <v>18</v>
      </c>
      <c r="E18" s="3">
        <f>G8*-1</f>
        <v>-2536000000</v>
      </c>
      <c r="F18" s="3">
        <f>G9*-1</f>
        <v>-2514000000</v>
      </c>
      <c r="G18" s="3">
        <f>G10*-1</f>
        <v>-2464000000</v>
      </c>
      <c r="H18" s="3">
        <f>G11*-1</f>
        <v>-2389000000</v>
      </c>
      <c r="I18" s="3">
        <f>G12*-1</f>
        <v>-2292000000</v>
      </c>
      <c r="J18" s="3">
        <f>AVERAGE(E18:I18)</f>
        <v>-2439000000</v>
      </c>
      <c r="K18" s="13"/>
      <c r="L18" s="30"/>
    </row>
    <row r="19" spans="4:12" x14ac:dyDescent="0.25">
      <c r="D19" s="15" t="s">
        <v>19</v>
      </c>
      <c r="E19" s="15">
        <v>0</v>
      </c>
      <c r="F19" s="16">
        <f>0</f>
        <v>0</v>
      </c>
      <c r="G19" s="16">
        <f>0</f>
        <v>0</v>
      </c>
      <c r="H19" s="16">
        <f>0</f>
        <v>0</v>
      </c>
      <c r="I19" s="16">
        <f>0</f>
        <v>0</v>
      </c>
      <c r="J19">
        <v>0</v>
      </c>
      <c r="K19" s="13"/>
      <c r="L19" s="28"/>
    </row>
    <row r="20" spans="4:12" ht="16.5" thickBot="1" x14ac:dyDescent="0.3">
      <c r="D20" s="17" t="s">
        <v>20</v>
      </c>
      <c r="E20" s="18">
        <f>ABS(G8)/(1+E16)^E17</f>
        <v>2486274509.8039217</v>
      </c>
      <c r="F20" s="18">
        <f>(G9)/(1+F16)^F17</f>
        <v>2392861392.0285544</v>
      </c>
      <c r="G20" s="18">
        <f>ABS(G10)/(1+G16)^G17</f>
        <v>2254909048.6461854</v>
      </c>
      <c r="H20" s="18">
        <f>ABS(G11)/(1+H16)^H17</f>
        <v>2081875481.9718895</v>
      </c>
      <c r="I20" s="18">
        <f>ABS(G12)/(1+I16)^I17</f>
        <v>1883856928.6924338</v>
      </c>
      <c r="J20" s="18">
        <f>ABS(G13)/(1+J16)^J17</f>
        <v>12341660357.378391</v>
      </c>
      <c r="K20" s="19">
        <f>IF(ISNA(SUM(E20:I20)+J20),SUM(E20:I20),SUM(E20:I20)+J20)</f>
        <v>23441437718.521378</v>
      </c>
      <c r="L20" s="31"/>
    </row>
    <row r="21" spans="4:12" ht="16.5" thickTop="1" x14ac:dyDescent="0.25">
      <c r="E21" s="20"/>
      <c r="F21" s="20"/>
    </row>
    <row r="22" spans="4:12" x14ac:dyDescent="0.25">
      <c r="D22" t="s">
        <v>21</v>
      </c>
      <c r="E22" s="21">
        <f>E20*E16</f>
        <v>49725490.196078435</v>
      </c>
      <c r="F22" s="21">
        <f>F20*F16</f>
        <v>59821534.800713867</v>
      </c>
      <c r="G22" s="21">
        <f t="shared" ref="G22:J22" si="4">G20*G16</f>
        <v>67647271.459385574</v>
      </c>
      <c r="H22" s="21">
        <f t="shared" si="4"/>
        <v>72865641.869016141</v>
      </c>
      <c r="I22" s="21">
        <f t="shared" si="4"/>
        <v>75354277.147697359</v>
      </c>
      <c r="J22" s="21">
        <f t="shared" si="4"/>
        <v>555374716.08202755</v>
      </c>
    </row>
    <row r="25" spans="4:12" x14ac:dyDescent="0.25">
      <c r="F25" s="22" t="s">
        <v>22</v>
      </c>
    </row>
    <row r="26" spans="4:12" x14ac:dyDescent="0.25">
      <c r="D26" t="s">
        <v>23</v>
      </c>
      <c r="E26" s="3">
        <f>_xll.CalcbenchData($D26,$D$3,$D$4,"Y")</f>
        <v>8883000000</v>
      </c>
      <c r="F26" s="23">
        <f>$K$20/E26</f>
        <v>2.6389100212227152</v>
      </c>
      <c r="G26" s="21"/>
      <c r="H26">
        <f>G26/E26</f>
        <v>0</v>
      </c>
    </row>
    <row r="27" spans="4:12" x14ac:dyDescent="0.25">
      <c r="D27" t="s">
        <v>24</v>
      </c>
      <c r="E27" s="3">
        <f>_xll.CalcbenchData($D27,$D$3,$D$4,"Y")</f>
        <v>16027000000</v>
      </c>
      <c r="F27" s="23">
        <f>$K$20/E27</f>
        <v>1.4626216833169887</v>
      </c>
      <c r="G27" s="24"/>
    </row>
    <row r="28" spans="4:12" x14ac:dyDescent="0.25">
      <c r="I28" s="11"/>
      <c r="J28" s="25"/>
    </row>
    <row r="29" spans="4:12" x14ac:dyDescent="0.25">
      <c r="F29" s="36" t="s">
        <v>25</v>
      </c>
      <c r="G29" t="s">
        <v>26</v>
      </c>
      <c r="I29" s="11"/>
      <c r="J29" s="25"/>
    </row>
    <row r="30" spans="4:12" x14ac:dyDescent="0.25">
      <c r="D30" t="s">
        <v>37</v>
      </c>
      <c r="E30" s="3">
        <f>_xll.CalcbenchData("ASSETS",$D$3,$D$4,"Y")</f>
        <v>35481000000</v>
      </c>
      <c r="F30" s="21">
        <f>K20</f>
        <v>23441437718.521378</v>
      </c>
      <c r="G30" s="26">
        <f>F30/E30</f>
        <v>0.6606757903813697</v>
      </c>
      <c r="I30" s="11"/>
      <c r="J30" s="25"/>
    </row>
    <row r="35" spans="3:3" x14ac:dyDescent="0.25">
      <c r="C35" t="s">
        <v>27</v>
      </c>
    </row>
    <row r="36" spans="3:3" x14ac:dyDescent="0.25">
      <c r="C36" s="27" t="s">
        <v>28</v>
      </c>
    </row>
    <row r="37" spans="3:3" x14ac:dyDescent="0.25">
      <c r="C37" t="s">
        <v>38</v>
      </c>
    </row>
    <row r="38" spans="3:3" x14ac:dyDescent="0.25">
      <c r="C38" t="s">
        <v>40</v>
      </c>
    </row>
  </sheetData>
  <conditionalFormatting sqref="F25:F27">
    <cfRule type="cellIs" dxfId="0" priority="1" operator="greaterThan">
      <formula>1</formula>
    </cfRule>
  </conditionalFormatting>
  <hyperlinks>
    <hyperlink ref="C36" r:id="rId1"/>
  </hyperlinks>
  <pageMargins left="0.75" right="0.75" top="1" bottom="1" header="0.5" footer="0.5"/>
  <pageSetup orientation="portrait" horizontalDpi="4294967292" verticalDpi="4294967292"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FirmTemplate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Pranav Home</dc:creator>
  <cp:lastModifiedBy>Pranav Ghai</cp:lastModifiedBy>
  <dcterms:created xsi:type="dcterms:W3CDTF">2015-02-13T17:05:53Z</dcterms:created>
  <dcterms:modified xsi:type="dcterms:W3CDTF">2015-03-12T20:56:05Z</dcterms:modified>
</cp:coreProperties>
</file>